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20055" windowHeight="7935" activeTab="1"/>
  </bookViews>
  <sheets>
    <sheet name="ENERO" sheetId="1" r:id="rId1"/>
    <sheet name="FEBRERO" sheetId="2" r:id="rId2"/>
    <sheet name="MARZO" sheetId="3" r:id="rId3"/>
  </sheets>
  <calcPr calcId="145621"/>
</workbook>
</file>

<file path=xl/calcChain.xml><?xml version="1.0" encoding="utf-8"?>
<calcChain xmlns="http://schemas.openxmlformats.org/spreadsheetml/2006/main">
  <c r="N8" i="3" l="1"/>
  <c r="M8" i="3"/>
  <c r="L8" i="3"/>
  <c r="H8" i="3"/>
  <c r="G8" i="3"/>
  <c r="F8" i="3"/>
  <c r="E8" i="3"/>
  <c r="D8" i="3"/>
  <c r="J16" i="3" s="1"/>
  <c r="I7" i="3"/>
  <c r="J6" i="3"/>
  <c r="I6" i="3"/>
  <c r="I5" i="3"/>
  <c r="I4" i="3"/>
  <c r="J4" i="3" s="1"/>
  <c r="N9" i="2"/>
  <c r="M9" i="2"/>
  <c r="L9" i="2"/>
  <c r="H9" i="2"/>
  <c r="G9" i="2"/>
  <c r="F9" i="2"/>
  <c r="E9" i="2"/>
  <c r="D9" i="2"/>
  <c r="J17" i="2" s="1"/>
  <c r="I8" i="2"/>
  <c r="J8" i="2" s="1"/>
  <c r="I7" i="2"/>
  <c r="J7" i="2" s="1"/>
  <c r="I6" i="2"/>
  <c r="J6" i="2" s="1"/>
  <c r="I5" i="2"/>
  <c r="I9" i="2" l="1"/>
  <c r="I12" i="2" s="1"/>
  <c r="I8" i="3"/>
  <c r="J14" i="3" s="1"/>
  <c r="J15" i="3" s="1"/>
  <c r="I11" i="3"/>
  <c r="J13" i="3"/>
  <c r="K4" i="3"/>
  <c r="J5" i="3"/>
  <c r="J8" i="3" s="1"/>
  <c r="K6" i="3"/>
  <c r="O6" i="3" s="1"/>
  <c r="P6" i="3" s="1"/>
  <c r="J7" i="3"/>
  <c r="K5" i="3"/>
  <c r="K7" i="3"/>
  <c r="K5" i="2"/>
  <c r="K7" i="2"/>
  <c r="O7" i="2" s="1"/>
  <c r="P7" i="2" s="1"/>
  <c r="J5" i="2"/>
  <c r="K6" i="2"/>
  <c r="O6" i="2" s="1"/>
  <c r="P6" i="2" s="1"/>
  <c r="K8" i="2"/>
  <c r="O8" i="2" s="1"/>
  <c r="P8" i="2" s="1"/>
  <c r="J14" i="2" l="1"/>
  <c r="J18" i="2" s="1"/>
  <c r="J15" i="2"/>
  <c r="J16" i="2" s="1"/>
  <c r="K8" i="3"/>
  <c r="O7" i="3"/>
  <c r="P7" i="3" s="1"/>
  <c r="O5" i="3"/>
  <c r="P5" i="3" s="1"/>
  <c r="O4" i="3"/>
  <c r="J17" i="3"/>
  <c r="B15" i="3"/>
  <c r="B14" i="3"/>
  <c r="F13" i="3"/>
  <c r="F15" i="3"/>
  <c r="F14" i="3"/>
  <c r="B13" i="3"/>
  <c r="B16" i="3" s="1"/>
  <c r="K9" i="2"/>
  <c r="B16" i="2"/>
  <c r="B15" i="2"/>
  <c r="F14" i="2"/>
  <c r="F16" i="2"/>
  <c r="F15" i="2"/>
  <c r="B14" i="2"/>
  <c r="O5" i="2"/>
  <c r="J9" i="2"/>
  <c r="O8" i="3" l="1"/>
  <c r="P4" i="3"/>
  <c r="P8" i="3" s="1"/>
  <c r="F16" i="3"/>
  <c r="L14" i="3" s="1"/>
  <c r="F17" i="2"/>
  <c r="O9" i="2"/>
  <c r="P5" i="2"/>
  <c r="P9" i="2" s="1"/>
  <c r="B17" i="2"/>
  <c r="L15" i="2" l="1"/>
  <c r="N8" i="1" l="1"/>
  <c r="M8" i="1"/>
  <c r="L8" i="1"/>
  <c r="H8" i="1"/>
  <c r="G8" i="1"/>
  <c r="F8" i="1"/>
  <c r="E8" i="1"/>
  <c r="D8" i="1"/>
  <c r="J16" i="1" s="1"/>
  <c r="I7" i="1"/>
  <c r="J6" i="1"/>
  <c r="I6" i="1"/>
  <c r="I5" i="1"/>
  <c r="K5" i="1" s="1"/>
  <c r="I4" i="1"/>
  <c r="I8" i="1" l="1"/>
  <c r="I11" i="1" s="1"/>
  <c r="J4" i="1"/>
  <c r="K4" i="1"/>
  <c r="J5" i="1"/>
  <c r="O5" i="1" s="1"/>
  <c r="P5" i="1" s="1"/>
  <c r="K6" i="1"/>
  <c r="O6" i="1" s="1"/>
  <c r="P6" i="1" s="1"/>
  <c r="J7" i="1"/>
  <c r="K7" i="1"/>
  <c r="B13" i="1" l="1"/>
  <c r="F15" i="1"/>
  <c r="F13" i="1"/>
  <c r="F16" i="1" s="1"/>
  <c r="F14" i="1"/>
  <c r="B15" i="1"/>
  <c r="B14" i="1"/>
  <c r="J13" i="1"/>
  <c r="J14" i="1"/>
  <c r="J15" i="1" s="1"/>
  <c r="B16" i="1"/>
  <c r="K8" i="1"/>
  <c r="O4" i="1"/>
  <c r="O7" i="1"/>
  <c r="P7" i="1" s="1"/>
  <c r="J8" i="1"/>
  <c r="J17" i="1" l="1"/>
  <c r="L14" i="1" s="1"/>
  <c r="O8" i="1"/>
  <c r="P4" i="1"/>
  <c r="P8" i="1" s="1"/>
</calcChain>
</file>

<file path=xl/sharedStrings.xml><?xml version="1.0" encoding="utf-8"?>
<sst xmlns="http://schemas.openxmlformats.org/spreadsheetml/2006/main" count="127" uniqueCount="45">
  <si>
    <t>ENERO</t>
  </si>
  <si>
    <t>NOMBRE DEL EMPLEADO</t>
  </si>
  <si>
    <t>SUELDO BASICO</t>
  </si>
  <si>
    <t>DIAS TRAB</t>
  </si>
  <si>
    <t>DEVENGADO</t>
  </si>
  <si>
    <t>DEDUCCIONES</t>
  </si>
  <si>
    <t>NETO PAGADO</t>
  </si>
  <si>
    <t>SUELDO</t>
  </si>
  <si>
    <t>SUB TRANS</t>
  </si>
  <si>
    <t>HORAS EXTRAS</t>
  </si>
  <si>
    <t>COMISIONES</t>
  </si>
  <si>
    <t>OTROS</t>
  </si>
  <si>
    <t>TOTAL DEVENGADO</t>
  </si>
  <si>
    <t>SALUD</t>
  </si>
  <si>
    <t>PENSION</t>
  </si>
  <si>
    <t>FONDO EMPLEADOS</t>
  </si>
  <si>
    <t>EMBARGOS</t>
  </si>
  <si>
    <t>TOTAL DEDUCCIONES</t>
  </si>
  <si>
    <t>PATRICIA</t>
  </si>
  <si>
    <t>cesar</t>
  </si>
  <si>
    <t>martha</t>
  </si>
  <si>
    <t>diego</t>
  </si>
  <si>
    <t>TOTALES</t>
  </si>
  <si>
    <t>base</t>
  </si>
  <si>
    <t>PARAFISCALES</t>
  </si>
  <si>
    <t>SEG SOCIAL</t>
  </si>
  <si>
    <t>PROV PREST SOC</t>
  </si>
  <si>
    <t>SENA</t>
  </si>
  <si>
    <t xml:space="preserve">SALUD </t>
  </si>
  <si>
    <t xml:space="preserve">PRIMA </t>
  </si>
  <si>
    <t>TOTAL</t>
  </si>
  <si>
    <t xml:space="preserve">ICBF </t>
  </si>
  <si>
    <t xml:space="preserve">PENSION </t>
  </si>
  <si>
    <t xml:space="preserve">CESANTIAS </t>
  </si>
  <si>
    <t>NOMINA</t>
  </si>
  <si>
    <t>CAJA COMPENSAC</t>
  </si>
  <si>
    <t xml:space="preserve">ARP </t>
  </si>
  <si>
    <t>INT / CES</t>
  </si>
  <si>
    <t>VACACIONES</t>
  </si>
  <si>
    <t>FEBRERO</t>
  </si>
  <si>
    <t>MARZO</t>
  </si>
  <si>
    <t>GRAN TOTAL</t>
  </si>
  <si>
    <t>TOTAL DEVENG</t>
  </si>
  <si>
    <t>FONDO EMPLEAD</t>
  </si>
  <si>
    <t>TOTAL DEDUCC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</si>
</sst>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3" fontId="0" fillId="0" borderId="1" xfId="0" applyNumberFormat="1" applyFont="1" applyBorder="1"/>
    <xf numFmtId="3" fontId="0" fillId="0" borderId="1" xfId="0" applyNumberFormat="1" applyFont="1" applyBorder="1" applyAlignment="1">
      <alignment horizontal="center"/>
    </xf>
    <xf numFmtId="3" fontId="1" fillId="0" borderId="1" xfId="0" applyNumberFormat="1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0" fillId="0" borderId="1" xfId="0" applyFont="1" applyBorder="1"/>
    <xf numFmtId="1" fontId="0" fillId="0" borderId="1" xfId="0" applyNumberFormat="1" applyFont="1" applyBorder="1"/>
    <xf numFmtId="0" fontId="1" fillId="0" borderId="1" xfId="0" applyFont="1" applyBorder="1"/>
    <xf numFmtId="164" fontId="0" fillId="0" borderId="1" xfId="0" applyNumberFormat="1" applyFont="1" applyBorder="1"/>
    <xf numFmtId="1" fontId="0" fillId="0" borderId="2" xfId="0" applyNumberFormat="1" applyFont="1" applyBorder="1"/>
    <xf numFmtId="0" fontId="1" fillId="0" borderId="5" xfId="0" applyFont="1" applyBorder="1"/>
    <xf numFmtId="3" fontId="0" fillId="0" borderId="1" xfId="0" applyNumberForma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zoomScaleNormal="100" workbookViewId="0">
      <selection activeCell="D20" sqref="D20"/>
    </sheetView>
  </sheetViews>
  <sheetFormatPr baseColWidth="10" defaultColWidth="11.42578125" defaultRowHeight="15" x14ac:dyDescent="0.25"/>
  <cols>
    <col min="1" max="1" width="9.7109375" customWidth="1"/>
  </cols>
  <sheetData>
    <row r="1" spans="1:16" x14ac:dyDescent="0.25">
      <c r="F1" s="29" t="s">
        <v>0</v>
      </c>
      <c r="G1" s="29"/>
      <c r="H1" s="29"/>
      <c r="I1" s="29"/>
    </row>
    <row r="2" spans="1:16" x14ac:dyDescent="0.25">
      <c r="A2" s="22" t="s">
        <v>1</v>
      </c>
      <c r="B2" s="22" t="s">
        <v>2</v>
      </c>
      <c r="C2" s="22" t="s">
        <v>3</v>
      </c>
      <c r="D2" s="28" t="s">
        <v>4</v>
      </c>
      <c r="E2" s="28"/>
      <c r="F2" s="28"/>
      <c r="G2" s="28"/>
      <c r="H2" s="28"/>
      <c r="I2" s="28"/>
      <c r="J2" s="28" t="s">
        <v>5</v>
      </c>
      <c r="K2" s="28"/>
      <c r="L2" s="28"/>
      <c r="M2" s="28"/>
      <c r="N2" s="28"/>
      <c r="O2" s="28"/>
      <c r="P2" s="22" t="s">
        <v>6</v>
      </c>
    </row>
    <row r="3" spans="1:16" ht="30" x14ac:dyDescent="0.25">
      <c r="A3" s="22"/>
      <c r="B3" s="22"/>
      <c r="C3" s="22"/>
      <c r="D3" s="15" t="s">
        <v>7</v>
      </c>
      <c r="E3" s="15" t="s">
        <v>8</v>
      </c>
      <c r="F3" s="15" t="s">
        <v>9</v>
      </c>
      <c r="G3" s="15" t="s">
        <v>10</v>
      </c>
      <c r="H3" s="15" t="s">
        <v>11</v>
      </c>
      <c r="I3" s="15" t="s">
        <v>42</v>
      </c>
      <c r="J3" s="15" t="s">
        <v>13</v>
      </c>
      <c r="K3" s="15" t="s">
        <v>14</v>
      </c>
      <c r="L3" s="15" t="s">
        <v>43</v>
      </c>
      <c r="M3" s="15" t="s">
        <v>16</v>
      </c>
      <c r="N3" s="15" t="s">
        <v>11</v>
      </c>
      <c r="O3" s="15" t="s">
        <v>44</v>
      </c>
      <c r="P3" s="22"/>
    </row>
    <row r="4" spans="1:16" x14ac:dyDescent="0.25">
      <c r="A4" s="14" t="s">
        <v>18</v>
      </c>
      <c r="B4" s="1">
        <v>650000</v>
      </c>
      <c r="C4" s="2">
        <v>30</v>
      </c>
      <c r="D4" s="1">
        <v>650000</v>
      </c>
      <c r="E4" s="1">
        <v>74000</v>
      </c>
      <c r="F4" s="1">
        <v>0</v>
      </c>
      <c r="G4" s="1">
        <v>50000</v>
      </c>
      <c r="H4" s="1">
        <v>0</v>
      </c>
      <c r="I4" s="1">
        <f>D4+E4+F4+G4+H4</f>
        <v>774000</v>
      </c>
      <c r="J4" s="1">
        <f>(I4-E4)*0.04</f>
        <v>28000</v>
      </c>
      <c r="K4" s="1">
        <f>(I4-E4)*0.04</f>
        <v>28000</v>
      </c>
      <c r="L4" s="1">
        <v>80000</v>
      </c>
      <c r="M4" s="1">
        <v>0</v>
      </c>
      <c r="N4" s="1">
        <v>80000</v>
      </c>
      <c r="O4" s="1">
        <f>J4+K4+L4+M4+N4</f>
        <v>216000</v>
      </c>
      <c r="P4" s="1">
        <f>I4-O4</f>
        <v>558000</v>
      </c>
    </row>
    <row r="5" spans="1:16" x14ac:dyDescent="0.25">
      <c r="A5" s="14" t="s">
        <v>19</v>
      </c>
      <c r="B5" s="1">
        <v>600000</v>
      </c>
      <c r="C5" s="2">
        <v>30</v>
      </c>
      <c r="D5" s="1">
        <v>600000</v>
      </c>
      <c r="E5" s="1">
        <v>74000</v>
      </c>
      <c r="F5" s="1">
        <v>0</v>
      </c>
      <c r="G5" s="1">
        <v>50000</v>
      </c>
      <c r="H5" s="1">
        <v>0</v>
      </c>
      <c r="I5" s="1">
        <f>D5+E5+F5+G5+H5</f>
        <v>724000</v>
      </c>
      <c r="J5" s="1">
        <f>(I5-E5)*0.04</f>
        <v>26000</v>
      </c>
      <c r="K5" s="1">
        <f>(I5-E5)*0.04</f>
        <v>26000</v>
      </c>
      <c r="L5" s="1">
        <v>0</v>
      </c>
      <c r="M5" s="1">
        <v>0</v>
      </c>
      <c r="N5" s="1">
        <v>0</v>
      </c>
      <c r="O5" s="1">
        <f>J5+K5+L5+M5+N5</f>
        <v>52000</v>
      </c>
      <c r="P5" s="1">
        <f>I5-O5</f>
        <v>672000</v>
      </c>
    </row>
    <row r="6" spans="1:16" x14ac:dyDescent="0.25">
      <c r="A6" s="14" t="s">
        <v>20</v>
      </c>
      <c r="B6" s="1">
        <v>644350</v>
      </c>
      <c r="C6" s="2">
        <v>30</v>
      </c>
      <c r="D6" s="1">
        <v>644350</v>
      </c>
      <c r="E6" s="1">
        <v>74000</v>
      </c>
      <c r="F6" s="1">
        <v>0</v>
      </c>
      <c r="G6" s="1">
        <v>50000</v>
      </c>
      <c r="H6" s="1">
        <v>0</v>
      </c>
      <c r="I6" s="1">
        <f>D6+E6+F6+G6+H6</f>
        <v>768350</v>
      </c>
      <c r="J6" s="1">
        <f>+ROUND((I6-E6)*0.04,0)</f>
        <v>27774</v>
      </c>
      <c r="K6" s="1">
        <f>+ROUND((I6-E6)*0.04,0)</f>
        <v>27774</v>
      </c>
      <c r="L6" s="1">
        <v>0</v>
      </c>
      <c r="M6" s="1">
        <v>0</v>
      </c>
      <c r="N6" s="1">
        <v>0</v>
      </c>
      <c r="O6" s="1">
        <f>J6+K6+L6+M6+N6</f>
        <v>55548</v>
      </c>
      <c r="P6" s="1">
        <f>I6-O6</f>
        <v>712802</v>
      </c>
    </row>
    <row r="7" spans="1:16" x14ac:dyDescent="0.25">
      <c r="A7" s="14" t="s">
        <v>21</v>
      </c>
      <c r="B7" s="1">
        <v>644350</v>
      </c>
      <c r="C7" s="2">
        <v>30</v>
      </c>
      <c r="D7" s="1">
        <v>644350</v>
      </c>
      <c r="E7" s="1">
        <v>74000</v>
      </c>
      <c r="F7" s="1">
        <v>0</v>
      </c>
      <c r="G7" s="1">
        <v>50000</v>
      </c>
      <c r="H7" s="1">
        <v>0</v>
      </c>
      <c r="I7" s="1">
        <f>D7+E7+F7+G7+H7</f>
        <v>768350</v>
      </c>
      <c r="J7" s="1">
        <f>+ROUND((I7-E7)*0.04,0)</f>
        <v>27774</v>
      </c>
      <c r="K7" s="1">
        <f>+ROUND((I7-E7)*0.04,0)</f>
        <v>27774</v>
      </c>
      <c r="L7" s="1">
        <v>0</v>
      </c>
      <c r="M7" s="1">
        <v>0</v>
      </c>
      <c r="N7" s="1">
        <v>0</v>
      </c>
      <c r="O7" s="1">
        <f>J7+K7+L7+M7+N7</f>
        <v>55548</v>
      </c>
      <c r="P7" s="1">
        <f>I7-O7</f>
        <v>712802</v>
      </c>
    </row>
    <row r="8" spans="1:16" x14ac:dyDescent="0.25">
      <c r="A8" s="23" t="s">
        <v>22</v>
      </c>
      <c r="B8" s="24"/>
      <c r="C8" s="25"/>
      <c r="D8" s="1">
        <f t="shared" ref="D8:P8" si="0">SUM(D4:D7)</f>
        <v>2538700</v>
      </c>
      <c r="E8" s="1">
        <f t="shared" si="0"/>
        <v>296000</v>
      </c>
      <c r="F8" s="1">
        <f t="shared" si="0"/>
        <v>0</v>
      </c>
      <c r="G8" s="1">
        <f t="shared" si="0"/>
        <v>200000</v>
      </c>
      <c r="H8" s="1">
        <f t="shared" si="0"/>
        <v>0</v>
      </c>
      <c r="I8" s="3">
        <f t="shared" si="0"/>
        <v>3034700</v>
      </c>
      <c r="J8" s="1">
        <f t="shared" si="0"/>
        <v>109548</v>
      </c>
      <c r="K8" s="1">
        <f t="shared" si="0"/>
        <v>109548</v>
      </c>
      <c r="L8" s="1">
        <f t="shared" si="0"/>
        <v>80000</v>
      </c>
      <c r="M8" s="1">
        <f t="shared" si="0"/>
        <v>0</v>
      </c>
      <c r="N8" s="1">
        <f t="shared" si="0"/>
        <v>80000</v>
      </c>
      <c r="O8" s="1">
        <f t="shared" si="0"/>
        <v>379096</v>
      </c>
      <c r="P8" s="1">
        <f t="shared" si="0"/>
        <v>2655604</v>
      </c>
    </row>
    <row r="11" spans="1:16" x14ac:dyDescent="0.25">
      <c r="A11" s="4"/>
      <c r="B11" s="4"/>
      <c r="C11" s="5"/>
      <c r="D11" s="4"/>
      <c r="E11" s="4"/>
      <c r="F11" s="4"/>
      <c r="G11" s="4"/>
      <c r="H11" s="6" t="s">
        <v>23</v>
      </c>
      <c r="I11" s="7">
        <f>I8-E8</f>
        <v>2738700</v>
      </c>
      <c r="J11" s="4"/>
      <c r="K11" s="4"/>
      <c r="L11" s="4"/>
      <c r="M11" s="4"/>
    </row>
    <row r="12" spans="1:16" x14ac:dyDescent="0.25">
      <c r="A12" s="28" t="s">
        <v>25</v>
      </c>
      <c r="B12" s="28"/>
      <c r="C12" s="5"/>
      <c r="D12" s="4"/>
      <c r="E12" s="26" t="s">
        <v>24</v>
      </c>
      <c r="F12" s="27"/>
      <c r="G12" s="4"/>
      <c r="H12" s="4"/>
      <c r="I12" s="28" t="s">
        <v>26</v>
      </c>
      <c r="J12" s="28"/>
      <c r="K12" s="4"/>
      <c r="L12" s="4"/>
      <c r="M12" s="4"/>
    </row>
    <row r="13" spans="1:16" x14ac:dyDescent="0.25">
      <c r="A13" s="8" t="s">
        <v>28</v>
      </c>
      <c r="B13" s="8">
        <f>+ROUND($I$11*0.085,0)</f>
        <v>232790</v>
      </c>
      <c r="C13" s="5"/>
      <c r="D13" s="4"/>
      <c r="E13" s="8" t="s">
        <v>27</v>
      </c>
      <c r="F13" s="8">
        <f>+ROUND($I$11*0.02,0)</f>
        <v>54774</v>
      </c>
      <c r="G13" s="4"/>
      <c r="H13" s="4"/>
      <c r="I13" s="8" t="s">
        <v>29</v>
      </c>
      <c r="J13" s="9">
        <f>+ROUND(I8*0.0833,0)</f>
        <v>252791</v>
      </c>
      <c r="K13" s="4"/>
      <c r="L13" s="18" t="s">
        <v>41</v>
      </c>
      <c r="M13" s="18"/>
    </row>
    <row r="14" spans="1:16" x14ac:dyDescent="0.25">
      <c r="A14" s="8" t="s">
        <v>32</v>
      </c>
      <c r="B14" s="8">
        <f>+ROUND($I$11*0.12,0)</f>
        <v>328644</v>
      </c>
      <c r="C14" s="5"/>
      <c r="D14" s="4"/>
      <c r="E14" s="8" t="s">
        <v>31</v>
      </c>
      <c r="F14" s="8">
        <f>+ROUND($I$11*0.03,0)</f>
        <v>82161</v>
      </c>
      <c r="G14" s="4"/>
      <c r="H14" s="4"/>
      <c r="I14" s="8" t="s">
        <v>33</v>
      </c>
      <c r="J14" s="9">
        <f>+ROUND(I8*0.0833,0)</f>
        <v>252791</v>
      </c>
      <c r="K14" s="4" t="s">
        <v>34</v>
      </c>
      <c r="L14" s="17">
        <f>I8+F16+B16+J17</f>
        <v>4470887</v>
      </c>
      <c r="M14" s="18"/>
    </row>
    <row r="15" spans="1:16" ht="15.75" thickBot="1" x14ac:dyDescent="0.3">
      <c r="A15" s="8" t="s">
        <v>36</v>
      </c>
      <c r="B15" s="8">
        <f>+ROUND($I$11*0.522%,0)</f>
        <v>14296</v>
      </c>
      <c r="C15" s="5"/>
      <c r="D15" s="4"/>
      <c r="E15" s="8" t="s">
        <v>35</v>
      </c>
      <c r="F15" s="8">
        <f>+ROUND($I$11*0.04,0)</f>
        <v>109548</v>
      </c>
      <c r="G15" s="4"/>
      <c r="H15" s="4"/>
      <c r="I15" s="8" t="s">
        <v>37</v>
      </c>
      <c r="J15" s="9">
        <f>+ROUND(J14*0.01,0)</f>
        <v>2528</v>
      </c>
      <c r="L15" s="19"/>
      <c r="M15" s="19"/>
    </row>
    <row r="16" spans="1:16" ht="15.75" thickBot="1" x14ac:dyDescent="0.3">
      <c r="A16" s="10" t="s">
        <v>30</v>
      </c>
      <c r="B16" s="11">
        <f>SUM(B13:B15)</f>
        <v>575730</v>
      </c>
      <c r="C16" s="5"/>
      <c r="D16" s="4"/>
      <c r="E16" s="10" t="s">
        <v>30</v>
      </c>
      <c r="F16" s="11">
        <f>SUM(F13:F15)</f>
        <v>246483</v>
      </c>
      <c r="G16" s="4"/>
      <c r="H16" s="4"/>
      <c r="I16" s="8" t="s">
        <v>38</v>
      </c>
      <c r="J16" s="12">
        <f>+ROUND(D8*0.0417,0)</f>
        <v>105864</v>
      </c>
      <c r="K16" s="13"/>
      <c r="L16" s="20"/>
      <c r="M16" s="21"/>
    </row>
    <row r="17" spans="3:13" x14ac:dyDescent="0.25">
      <c r="C17" s="5"/>
      <c r="D17" s="4"/>
      <c r="E17" s="4"/>
      <c r="F17" s="4"/>
      <c r="G17" s="4"/>
      <c r="H17" s="4"/>
      <c r="I17" s="10" t="s">
        <v>30</v>
      </c>
      <c r="J17" s="11">
        <f>SUM(J13:J16)</f>
        <v>613974</v>
      </c>
      <c r="K17" s="4"/>
      <c r="L17" s="4"/>
      <c r="M17" s="4"/>
    </row>
  </sheetData>
  <mergeCells count="15">
    <mergeCell ref="P2:P3"/>
    <mergeCell ref="A2:A3"/>
    <mergeCell ref="B2:B3"/>
    <mergeCell ref="C2:C3"/>
    <mergeCell ref="D2:I2"/>
    <mergeCell ref="J2:O2"/>
    <mergeCell ref="A8:C8"/>
    <mergeCell ref="A12:B12"/>
    <mergeCell ref="E12:F12"/>
    <mergeCell ref="I12:J12"/>
    <mergeCell ref="L13:M13"/>
    <mergeCell ref="L15:M15"/>
    <mergeCell ref="L16:M16"/>
    <mergeCell ref="F1:I1"/>
    <mergeCell ref="L14:M14"/>
  </mergeCells>
  <pageMargins left="0.7" right="0.7" top="0.75" bottom="0.75" header="0.3" footer="0.3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workbookViewId="0">
      <selection activeCell="F12" sqref="F12"/>
    </sheetView>
  </sheetViews>
  <sheetFormatPr baseColWidth="10" defaultColWidth="11.42578125" defaultRowHeight="15" x14ac:dyDescent="0.25"/>
  <cols>
    <col min="1" max="1" width="9.7109375" customWidth="1"/>
  </cols>
  <sheetData>
    <row r="1" spans="1:16" x14ac:dyDescent="0.25">
      <c r="A1" s="4"/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6" x14ac:dyDescent="0.25">
      <c r="F2" s="29" t="s">
        <v>39</v>
      </c>
      <c r="G2" s="29"/>
      <c r="H2" s="29"/>
      <c r="I2" s="29"/>
    </row>
    <row r="3" spans="1:16" x14ac:dyDescent="0.25">
      <c r="A3" s="22" t="s">
        <v>1</v>
      </c>
      <c r="B3" s="22" t="s">
        <v>2</v>
      </c>
      <c r="C3" s="22" t="s">
        <v>3</v>
      </c>
      <c r="D3" s="28" t="s">
        <v>4</v>
      </c>
      <c r="E3" s="28"/>
      <c r="F3" s="28"/>
      <c r="G3" s="28"/>
      <c r="H3" s="28"/>
      <c r="I3" s="28"/>
      <c r="J3" s="28" t="s">
        <v>5</v>
      </c>
      <c r="K3" s="28"/>
      <c r="L3" s="28"/>
      <c r="M3" s="28"/>
      <c r="N3" s="28"/>
      <c r="O3" s="28"/>
      <c r="P3" s="22" t="s">
        <v>6</v>
      </c>
    </row>
    <row r="4" spans="1:16" ht="45" x14ac:dyDescent="0.25">
      <c r="A4" s="22"/>
      <c r="B4" s="22"/>
      <c r="C4" s="22"/>
      <c r="D4" s="16" t="s">
        <v>7</v>
      </c>
      <c r="E4" s="16" t="s">
        <v>8</v>
      </c>
      <c r="F4" s="16" t="s">
        <v>9</v>
      </c>
      <c r="G4" s="16" t="s">
        <v>10</v>
      </c>
      <c r="H4" s="16" t="s">
        <v>11</v>
      </c>
      <c r="I4" s="16" t="s">
        <v>12</v>
      </c>
      <c r="J4" s="16" t="s">
        <v>13</v>
      </c>
      <c r="K4" s="16" t="s">
        <v>14</v>
      </c>
      <c r="L4" s="16" t="s">
        <v>15</v>
      </c>
      <c r="M4" s="16" t="s">
        <v>16</v>
      </c>
      <c r="N4" s="16" t="s">
        <v>11</v>
      </c>
      <c r="O4" s="16" t="s">
        <v>17</v>
      </c>
      <c r="P4" s="22"/>
    </row>
    <row r="5" spans="1:16" x14ac:dyDescent="0.25">
      <c r="A5" s="14" t="s">
        <v>18</v>
      </c>
      <c r="B5" s="1">
        <v>650000</v>
      </c>
      <c r="C5" s="2">
        <v>30</v>
      </c>
      <c r="D5" s="1">
        <v>650000</v>
      </c>
      <c r="E5" s="1">
        <v>74000</v>
      </c>
      <c r="F5" s="1">
        <v>0</v>
      </c>
      <c r="G5" s="1">
        <v>100000</v>
      </c>
      <c r="H5" s="1">
        <v>0</v>
      </c>
      <c r="I5" s="1">
        <f>D5+E5+F5+G5+H5</f>
        <v>824000</v>
      </c>
      <c r="J5" s="1">
        <f>(I5-E5)*0.04</f>
        <v>30000</v>
      </c>
      <c r="K5" s="1">
        <f>(I5-E5)*0.04</f>
        <v>30000</v>
      </c>
      <c r="L5" s="1">
        <v>80000</v>
      </c>
      <c r="M5" s="1">
        <v>0</v>
      </c>
      <c r="N5" s="1">
        <v>80000</v>
      </c>
      <c r="O5" s="1">
        <f>J5+K5+L5+M5+N5</f>
        <v>220000</v>
      </c>
      <c r="P5" s="1">
        <f>I5-O5</f>
        <v>604000</v>
      </c>
    </row>
    <row r="6" spans="1:16" x14ac:dyDescent="0.25">
      <c r="A6" s="14" t="s">
        <v>19</v>
      </c>
      <c r="B6" s="1">
        <v>600000</v>
      </c>
      <c r="C6" s="2">
        <v>30</v>
      </c>
      <c r="D6" s="1">
        <v>600000</v>
      </c>
      <c r="E6" s="1">
        <v>74000</v>
      </c>
      <c r="F6" s="1">
        <v>0</v>
      </c>
      <c r="G6" s="1">
        <v>100000</v>
      </c>
      <c r="H6" s="1">
        <v>0</v>
      </c>
      <c r="I6" s="1">
        <f>D6+E6+F6+G6+H6</f>
        <v>774000</v>
      </c>
      <c r="J6" s="1">
        <f>(I6-E6)*0.04</f>
        <v>28000</v>
      </c>
      <c r="K6" s="1">
        <f>(I6-E6)*0.04</f>
        <v>28000</v>
      </c>
      <c r="L6" s="1">
        <v>0</v>
      </c>
      <c r="M6" s="1">
        <v>0</v>
      </c>
      <c r="N6" s="1">
        <v>0</v>
      </c>
      <c r="O6" s="1">
        <f>J6+K6+L6+M6+N6</f>
        <v>56000</v>
      </c>
      <c r="P6" s="1">
        <f>I6-O6</f>
        <v>718000</v>
      </c>
    </row>
    <row r="7" spans="1:16" x14ac:dyDescent="0.25">
      <c r="A7" s="14" t="s">
        <v>20</v>
      </c>
      <c r="B7" s="1">
        <v>644350</v>
      </c>
      <c r="C7" s="2">
        <v>30</v>
      </c>
      <c r="D7" s="1">
        <v>644350</v>
      </c>
      <c r="E7" s="1">
        <v>74000</v>
      </c>
      <c r="F7" s="1">
        <v>0</v>
      </c>
      <c r="G7" s="1">
        <v>100000</v>
      </c>
      <c r="H7" s="1">
        <v>0</v>
      </c>
      <c r="I7" s="1">
        <f>D7+E7+F7+G7+H7</f>
        <v>818350</v>
      </c>
      <c r="J7" s="1">
        <f>+ROUND((I7-E7)*0.04,0)</f>
        <v>29774</v>
      </c>
      <c r="K7" s="1">
        <f>+ROUND((I7-E7)*0.04,0)</f>
        <v>29774</v>
      </c>
      <c r="L7" s="1">
        <v>0</v>
      </c>
      <c r="M7" s="1">
        <v>0</v>
      </c>
      <c r="N7" s="1">
        <v>0</v>
      </c>
      <c r="O7" s="1">
        <f>J7+K7+L7+M7+N7</f>
        <v>59548</v>
      </c>
      <c r="P7" s="1">
        <f>I7-O7</f>
        <v>758802</v>
      </c>
    </row>
    <row r="8" spans="1:16" x14ac:dyDescent="0.25">
      <c r="A8" s="14" t="s">
        <v>21</v>
      </c>
      <c r="B8" s="1">
        <v>644350</v>
      </c>
      <c r="C8" s="2">
        <v>30</v>
      </c>
      <c r="D8" s="1">
        <v>644350</v>
      </c>
      <c r="E8" s="1">
        <v>74000</v>
      </c>
      <c r="F8" s="1">
        <v>0</v>
      </c>
      <c r="G8" s="1">
        <v>100000</v>
      </c>
      <c r="H8" s="1">
        <v>0</v>
      </c>
      <c r="I8" s="1">
        <f>D8+E8+F8+G8+H8</f>
        <v>818350</v>
      </c>
      <c r="J8" s="1">
        <f>+ROUND((I8-E8)*0.04,0)</f>
        <v>29774</v>
      </c>
      <c r="K8" s="1">
        <f>+ROUND((I8-E8)*0.04,0)</f>
        <v>29774</v>
      </c>
      <c r="L8" s="1">
        <v>0</v>
      </c>
      <c r="M8" s="1">
        <v>0</v>
      </c>
      <c r="N8" s="1">
        <v>0</v>
      </c>
      <c r="O8" s="1">
        <f>J8+K8+L8+M8+N8</f>
        <v>59548</v>
      </c>
      <c r="P8" s="1">
        <f>I8-O8</f>
        <v>758802</v>
      </c>
    </row>
    <row r="9" spans="1:16" x14ac:dyDescent="0.25">
      <c r="A9" s="23" t="s">
        <v>22</v>
      </c>
      <c r="B9" s="24"/>
      <c r="C9" s="25"/>
      <c r="D9" s="1">
        <f t="shared" ref="D9:P9" si="0">SUM(D5:D8)</f>
        <v>2538700</v>
      </c>
      <c r="E9" s="1">
        <f t="shared" si="0"/>
        <v>296000</v>
      </c>
      <c r="F9" s="1">
        <f t="shared" si="0"/>
        <v>0</v>
      </c>
      <c r="G9" s="1">
        <f t="shared" si="0"/>
        <v>400000</v>
      </c>
      <c r="H9" s="1">
        <f t="shared" si="0"/>
        <v>0</v>
      </c>
      <c r="I9" s="3">
        <f t="shared" si="0"/>
        <v>3234700</v>
      </c>
      <c r="J9" s="1">
        <f t="shared" si="0"/>
        <v>117548</v>
      </c>
      <c r="K9" s="1">
        <f t="shared" si="0"/>
        <v>117548</v>
      </c>
      <c r="L9" s="1">
        <f t="shared" si="0"/>
        <v>80000</v>
      </c>
      <c r="M9" s="1">
        <f t="shared" si="0"/>
        <v>0</v>
      </c>
      <c r="N9" s="1">
        <f t="shared" si="0"/>
        <v>80000</v>
      </c>
      <c r="O9" s="1">
        <f t="shared" si="0"/>
        <v>395096</v>
      </c>
      <c r="P9" s="1">
        <f t="shared" si="0"/>
        <v>2839604</v>
      </c>
    </row>
    <row r="12" spans="1:16" x14ac:dyDescent="0.25">
      <c r="A12" s="4"/>
      <c r="B12" s="4"/>
      <c r="C12" s="5"/>
      <c r="D12" s="4"/>
      <c r="E12" s="4"/>
      <c r="F12" s="4"/>
      <c r="G12" s="4"/>
      <c r="H12" s="6" t="s">
        <v>23</v>
      </c>
      <c r="I12" s="7">
        <f>I9-E9</f>
        <v>2938700</v>
      </c>
      <c r="J12" s="4"/>
      <c r="K12" s="4"/>
      <c r="L12" s="4"/>
      <c r="M12" s="4"/>
    </row>
    <row r="13" spans="1:16" x14ac:dyDescent="0.25">
      <c r="A13" s="28" t="s">
        <v>25</v>
      </c>
      <c r="B13" s="28"/>
      <c r="C13" s="5"/>
      <c r="D13" s="4"/>
      <c r="E13" s="26" t="s">
        <v>24</v>
      </c>
      <c r="F13" s="27"/>
      <c r="G13" s="4"/>
      <c r="H13" s="4"/>
      <c r="I13" s="28" t="s">
        <v>26</v>
      </c>
      <c r="J13" s="28"/>
      <c r="K13" s="4"/>
      <c r="L13" s="4"/>
      <c r="M13" s="4"/>
    </row>
    <row r="14" spans="1:16" x14ac:dyDescent="0.25">
      <c r="A14" s="8" t="s">
        <v>28</v>
      </c>
      <c r="B14" s="8">
        <f>+ROUND($I$12*0.085,0)</f>
        <v>249790</v>
      </c>
      <c r="C14" s="5"/>
      <c r="D14" s="4"/>
      <c r="E14" s="8" t="s">
        <v>27</v>
      </c>
      <c r="F14" s="8">
        <f>+ROUND($I$12*0.02,0)</f>
        <v>58774</v>
      </c>
      <c r="G14" s="4"/>
      <c r="H14" s="4"/>
      <c r="I14" s="8" t="s">
        <v>29</v>
      </c>
      <c r="J14" s="9">
        <f>+ROUND(I9*0.0833,0)</f>
        <v>269451</v>
      </c>
      <c r="K14" s="4"/>
      <c r="L14" s="18" t="s">
        <v>41</v>
      </c>
      <c r="M14" s="18"/>
    </row>
    <row r="15" spans="1:16" x14ac:dyDescent="0.25">
      <c r="A15" s="8" t="s">
        <v>32</v>
      </c>
      <c r="B15" s="8">
        <f>+ROUND($I$12*0.12,0)</f>
        <v>352644</v>
      </c>
      <c r="C15" s="5"/>
      <c r="D15" s="4"/>
      <c r="E15" s="8" t="s">
        <v>31</v>
      </c>
      <c r="F15" s="8">
        <f>+ROUND($I$12*0.03,0)</f>
        <v>88161</v>
      </c>
      <c r="G15" s="4"/>
      <c r="H15" s="4"/>
      <c r="I15" s="8" t="s">
        <v>33</v>
      </c>
      <c r="J15" s="9">
        <f>+ROUND(I9*0.0833,0)</f>
        <v>269451</v>
      </c>
      <c r="K15" s="4"/>
      <c r="L15" s="17">
        <f>I9+F17+B17+J18</f>
        <v>4764418</v>
      </c>
      <c r="M15" s="18"/>
    </row>
    <row r="16" spans="1:16" ht="15.75" thickBot="1" x14ac:dyDescent="0.3">
      <c r="A16" s="8" t="s">
        <v>36</v>
      </c>
      <c r="B16" s="8">
        <f>+ROUND($I$12*0.522%,0)</f>
        <v>15340</v>
      </c>
      <c r="C16" s="5"/>
      <c r="D16" s="4"/>
      <c r="E16" s="8" t="s">
        <v>35</v>
      </c>
      <c r="F16" s="8">
        <f>+ROUND($I$12*0.04,0)</f>
        <v>117548</v>
      </c>
      <c r="G16" s="4"/>
      <c r="H16" s="4"/>
      <c r="I16" s="8" t="s">
        <v>37</v>
      </c>
      <c r="J16" s="9">
        <f>+ROUND(J15*0.01,0)</f>
        <v>2695</v>
      </c>
      <c r="L16" s="19"/>
      <c r="M16" s="19"/>
    </row>
    <row r="17" spans="1:13" ht="15.75" thickBot="1" x14ac:dyDescent="0.3">
      <c r="A17" s="10" t="s">
        <v>30</v>
      </c>
      <c r="B17" s="11">
        <f>SUM(B14:B16)</f>
        <v>617774</v>
      </c>
      <c r="C17" s="5"/>
      <c r="D17" s="4"/>
      <c r="E17" s="10" t="s">
        <v>30</v>
      </c>
      <c r="F17" s="11">
        <f>SUM(F14:F16)</f>
        <v>264483</v>
      </c>
      <c r="G17" s="4"/>
      <c r="H17" s="4"/>
      <c r="I17" s="8" t="s">
        <v>38</v>
      </c>
      <c r="J17" s="12">
        <f>+ROUND(D9*0.0417,0)</f>
        <v>105864</v>
      </c>
      <c r="K17" s="13"/>
      <c r="L17" s="20"/>
      <c r="M17" s="21"/>
    </row>
    <row r="18" spans="1:13" x14ac:dyDescent="0.25">
      <c r="C18" s="5"/>
      <c r="D18" s="4"/>
      <c r="E18" s="4"/>
      <c r="F18" s="4"/>
      <c r="G18" s="4"/>
      <c r="H18" s="4"/>
      <c r="I18" s="10" t="s">
        <v>30</v>
      </c>
      <c r="J18" s="11">
        <f>SUM(J14:J17)</f>
        <v>647461</v>
      </c>
      <c r="K18" s="4"/>
      <c r="L18" s="4"/>
      <c r="M18" s="4"/>
    </row>
    <row r="21" spans="1:13" x14ac:dyDescent="0.25">
      <c r="E21" s="4"/>
      <c r="F21" s="4"/>
    </row>
  </sheetData>
  <mergeCells count="15">
    <mergeCell ref="P3:P4"/>
    <mergeCell ref="A9:C9"/>
    <mergeCell ref="A13:B13"/>
    <mergeCell ref="E13:F13"/>
    <mergeCell ref="I13:J13"/>
    <mergeCell ref="A3:A4"/>
    <mergeCell ref="B3:B4"/>
    <mergeCell ref="C3:C4"/>
    <mergeCell ref="D3:I3"/>
    <mergeCell ref="J3:O3"/>
    <mergeCell ref="L14:M14"/>
    <mergeCell ref="L15:M15"/>
    <mergeCell ref="L16:M16"/>
    <mergeCell ref="L17:M17"/>
    <mergeCell ref="F2:I2"/>
  </mergeCells>
  <pageMargins left="0.7" right="0.7" top="0.75" bottom="0.75" header="0.3" footer="0.3"/>
  <pageSetup orientation="landscape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C7" sqref="C7"/>
    </sheetView>
  </sheetViews>
  <sheetFormatPr baseColWidth="10" defaultColWidth="11.42578125" defaultRowHeight="15" x14ac:dyDescent="0.25"/>
  <cols>
    <col min="1" max="1" width="9.7109375" customWidth="1"/>
  </cols>
  <sheetData>
    <row r="1" spans="1:16" x14ac:dyDescent="0.25">
      <c r="F1" s="29" t="s">
        <v>40</v>
      </c>
      <c r="G1" s="29"/>
      <c r="H1" s="29"/>
      <c r="I1" s="29"/>
    </row>
    <row r="2" spans="1:16" x14ac:dyDescent="0.25">
      <c r="A2" s="22" t="s">
        <v>1</v>
      </c>
      <c r="B2" s="22" t="s">
        <v>2</v>
      </c>
      <c r="C2" s="22" t="s">
        <v>3</v>
      </c>
      <c r="D2" s="28" t="s">
        <v>4</v>
      </c>
      <c r="E2" s="28"/>
      <c r="F2" s="28"/>
      <c r="G2" s="28"/>
      <c r="H2" s="28"/>
      <c r="I2" s="28"/>
      <c r="J2" s="28" t="s">
        <v>5</v>
      </c>
      <c r="K2" s="28"/>
      <c r="L2" s="28"/>
      <c r="M2" s="28"/>
      <c r="N2" s="28"/>
      <c r="O2" s="28"/>
      <c r="P2" s="22" t="s">
        <v>6</v>
      </c>
    </row>
    <row r="3" spans="1:16" ht="45" x14ac:dyDescent="0.25">
      <c r="A3" s="22"/>
      <c r="B3" s="22"/>
      <c r="C3" s="22"/>
      <c r="D3" s="16" t="s">
        <v>7</v>
      </c>
      <c r="E3" s="16" t="s">
        <v>8</v>
      </c>
      <c r="F3" s="16" t="s">
        <v>9</v>
      </c>
      <c r="G3" s="16" t="s">
        <v>10</v>
      </c>
      <c r="H3" s="16" t="s">
        <v>11</v>
      </c>
      <c r="I3" s="16" t="s">
        <v>12</v>
      </c>
      <c r="J3" s="16" t="s">
        <v>13</v>
      </c>
      <c r="K3" s="16" t="s">
        <v>14</v>
      </c>
      <c r="L3" s="16" t="s">
        <v>15</v>
      </c>
      <c r="M3" s="16" t="s">
        <v>16</v>
      </c>
      <c r="N3" s="16" t="s">
        <v>11</v>
      </c>
      <c r="O3" s="16" t="s">
        <v>17</v>
      </c>
      <c r="P3" s="22"/>
    </row>
    <row r="4" spans="1:16" x14ac:dyDescent="0.25">
      <c r="A4" s="14" t="s">
        <v>18</v>
      </c>
      <c r="B4" s="1">
        <v>650000</v>
      </c>
      <c r="C4" s="2">
        <v>30</v>
      </c>
      <c r="D4" s="1">
        <v>650000</v>
      </c>
      <c r="E4" s="1">
        <v>74000</v>
      </c>
      <c r="F4" s="1">
        <v>0</v>
      </c>
      <c r="G4" s="1">
        <v>50000</v>
      </c>
      <c r="H4" s="1">
        <v>0</v>
      </c>
      <c r="I4" s="1">
        <f>D4+E4+F4+G4+H4</f>
        <v>774000</v>
      </c>
      <c r="J4" s="1">
        <f>(I4-E4)*0.04</f>
        <v>28000</v>
      </c>
      <c r="K4" s="1">
        <f>(I4-E4)*0.04</f>
        <v>28000</v>
      </c>
      <c r="L4" s="1">
        <v>80000</v>
      </c>
      <c r="M4" s="1">
        <v>0</v>
      </c>
      <c r="N4" s="1">
        <v>80000</v>
      </c>
      <c r="O4" s="1">
        <f>J4+K4+L4+M4+N4</f>
        <v>216000</v>
      </c>
      <c r="P4" s="1">
        <f>I4-O4</f>
        <v>558000</v>
      </c>
    </row>
    <row r="5" spans="1:16" x14ac:dyDescent="0.25">
      <c r="A5" s="14" t="s">
        <v>19</v>
      </c>
      <c r="B5" s="1">
        <v>600000</v>
      </c>
      <c r="C5" s="2">
        <v>30</v>
      </c>
      <c r="D5" s="1">
        <v>600000</v>
      </c>
      <c r="E5" s="1">
        <v>74000</v>
      </c>
      <c r="F5" s="1">
        <v>0</v>
      </c>
      <c r="G5" s="1">
        <v>50000</v>
      </c>
      <c r="H5" s="1">
        <v>0</v>
      </c>
      <c r="I5" s="1">
        <f>D5+E5+F5+G5+H5</f>
        <v>724000</v>
      </c>
      <c r="J5" s="1">
        <f>(I5-E5)*0.04</f>
        <v>26000</v>
      </c>
      <c r="K5" s="1">
        <f>(I5-E5)*0.04</f>
        <v>26000</v>
      </c>
      <c r="L5" s="1">
        <v>0</v>
      </c>
      <c r="M5" s="1">
        <v>0</v>
      </c>
      <c r="N5" s="1">
        <v>0</v>
      </c>
      <c r="O5" s="1">
        <f>J5+K5+L5+M5+N5</f>
        <v>52000</v>
      </c>
      <c r="P5" s="1">
        <f>I5-O5</f>
        <v>672000</v>
      </c>
    </row>
    <row r="6" spans="1:16" x14ac:dyDescent="0.25">
      <c r="A6" s="14" t="s">
        <v>20</v>
      </c>
      <c r="B6" s="1">
        <v>644350</v>
      </c>
      <c r="C6" s="2">
        <v>30</v>
      </c>
      <c r="D6" s="1">
        <v>644350</v>
      </c>
      <c r="E6" s="1">
        <v>74000</v>
      </c>
      <c r="F6" s="1">
        <v>0</v>
      </c>
      <c r="G6" s="1">
        <v>50000</v>
      </c>
      <c r="H6" s="1">
        <v>0</v>
      </c>
      <c r="I6" s="1">
        <f>D6+E6+F6+G6+H6</f>
        <v>768350</v>
      </c>
      <c r="J6" s="1">
        <f>+ROUND((I6-E6)*0.04,0)</f>
        <v>27774</v>
      </c>
      <c r="K6" s="1">
        <f>+ROUND((I6-E6)*0.04,0)</f>
        <v>27774</v>
      </c>
      <c r="L6" s="1">
        <v>0</v>
      </c>
      <c r="M6" s="1">
        <v>0</v>
      </c>
      <c r="N6" s="1">
        <v>0</v>
      </c>
      <c r="O6" s="1">
        <f>J6+K6+L6+M6+N6</f>
        <v>55548</v>
      </c>
      <c r="P6" s="1">
        <f>I6-O6</f>
        <v>712802</v>
      </c>
    </row>
    <row r="7" spans="1:16" x14ac:dyDescent="0.25">
      <c r="A7" s="14" t="s">
        <v>21</v>
      </c>
      <c r="B7" s="1">
        <v>644350</v>
      </c>
      <c r="C7" s="2">
        <v>30</v>
      </c>
      <c r="D7" s="1">
        <v>644350</v>
      </c>
      <c r="E7" s="1">
        <v>74000</v>
      </c>
      <c r="F7" s="1">
        <v>0</v>
      </c>
      <c r="G7" s="1">
        <v>50000</v>
      </c>
      <c r="H7" s="1">
        <v>0</v>
      </c>
      <c r="I7" s="1">
        <f>D7+E7+F7+G7+H7</f>
        <v>768350</v>
      </c>
      <c r="J7" s="1">
        <f>+ROUND((I7-E7)*0.04,0)</f>
        <v>27774</v>
      </c>
      <c r="K7" s="1">
        <f>+ROUND((I7-E7)*0.04,0)</f>
        <v>27774</v>
      </c>
      <c r="L7" s="1">
        <v>0</v>
      </c>
      <c r="M7" s="1">
        <v>0</v>
      </c>
      <c r="N7" s="1">
        <v>0</v>
      </c>
      <c r="O7" s="1">
        <f>J7+K7+L7+M7+N7</f>
        <v>55548</v>
      </c>
      <c r="P7" s="1">
        <f>I7-O7</f>
        <v>712802</v>
      </c>
    </row>
    <row r="8" spans="1:16" x14ac:dyDescent="0.25">
      <c r="A8" s="23" t="s">
        <v>22</v>
      </c>
      <c r="B8" s="24"/>
      <c r="C8" s="25"/>
      <c r="D8" s="1">
        <f t="shared" ref="D8:P8" si="0">SUM(D4:D7)</f>
        <v>2538700</v>
      </c>
      <c r="E8" s="1">
        <f t="shared" si="0"/>
        <v>296000</v>
      </c>
      <c r="F8" s="1">
        <f t="shared" si="0"/>
        <v>0</v>
      </c>
      <c r="G8" s="1">
        <f t="shared" si="0"/>
        <v>200000</v>
      </c>
      <c r="H8" s="1">
        <f t="shared" si="0"/>
        <v>0</v>
      </c>
      <c r="I8" s="3">
        <f t="shared" si="0"/>
        <v>3034700</v>
      </c>
      <c r="J8" s="1">
        <f t="shared" si="0"/>
        <v>109548</v>
      </c>
      <c r="K8" s="1">
        <f t="shared" si="0"/>
        <v>109548</v>
      </c>
      <c r="L8" s="1">
        <f t="shared" si="0"/>
        <v>80000</v>
      </c>
      <c r="M8" s="1">
        <f t="shared" si="0"/>
        <v>0</v>
      </c>
      <c r="N8" s="1">
        <f t="shared" si="0"/>
        <v>80000</v>
      </c>
      <c r="O8" s="1">
        <f t="shared" si="0"/>
        <v>379096</v>
      </c>
      <c r="P8" s="1">
        <f t="shared" si="0"/>
        <v>2655604</v>
      </c>
    </row>
    <row r="11" spans="1:16" x14ac:dyDescent="0.25">
      <c r="A11" s="4"/>
      <c r="B11" s="4"/>
      <c r="C11" s="5"/>
      <c r="D11" s="4"/>
      <c r="E11" s="4"/>
      <c r="F11" s="4"/>
      <c r="G11" s="4"/>
      <c r="H11" s="6" t="s">
        <v>23</v>
      </c>
      <c r="I11" s="7">
        <f>I8-E8</f>
        <v>2738700</v>
      </c>
      <c r="J11" s="4"/>
      <c r="K11" s="4"/>
      <c r="L11" s="4"/>
      <c r="M11" s="4"/>
    </row>
    <row r="12" spans="1:16" x14ac:dyDescent="0.25">
      <c r="A12" s="28" t="s">
        <v>25</v>
      </c>
      <c r="B12" s="28"/>
      <c r="C12" s="5"/>
      <c r="D12" s="4"/>
      <c r="E12" s="26" t="s">
        <v>24</v>
      </c>
      <c r="F12" s="27"/>
      <c r="G12" s="4"/>
      <c r="H12" s="4"/>
      <c r="I12" s="28" t="s">
        <v>26</v>
      </c>
      <c r="J12" s="28"/>
      <c r="K12" s="4"/>
      <c r="L12" s="4"/>
      <c r="M12" s="4"/>
    </row>
    <row r="13" spans="1:16" x14ac:dyDescent="0.25">
      <c r="A13" s="8" t="s">
        <v>28</v>
      </c>
      <c r="B13" s="8">
        <f>+ROUND($I$11*0.085,0)</f>
        <v>232790</v>
      </c>
      <c r="C13" s="5"/>
      <c r="D13" s="4"/>
      <c r="E13" s="8" t="s">
        <v>27</v>
      </c>
      <c r="F13" s="8">
        <f>+ROUND($I$11*0.02,0)</f>
        <v>54774</v>
      </c>
      <c r="G13" s="4"/>
      <c r="H13" s="4"/>
      <c r="I13" s="8" t="s">
        <v>29</v>
      </c>
      <c r="J13" s="9">
        <f>+ROUND(I8*0.0833,0)</f>
        <v>252791</v>
      </c>
      <c r="K13" s="4"/>
      <c r="L13" s="18" t="s">
        <v>41</v>
      </c>
      <c r="M13" s="18"/>
    </row>
    <row r="14" spans="1:16" x14ac:dyDescent="0.25">
      <c r="A14" s="8" t="s">
        <v>32</v>
      </c>
      <c r="B14" s="8">
        <f>+ROUND($I$11*0.12,0)</f>
        <v>328644</v>
      </c>
      <c r="C14" s="5"/>
      <c r="D14" s="4"/>
      <c r="E14" s="8" t="s">
        <v>31</v>
      </c>
      <c r="F14" s="8">
        <f>+ROUND($I$11*0.03,0)</f>
        <v>82161</v>
      </c>
      <c r="G14" s="4"/>
      <c r="H14" s="4"/>
      <c r="I14" s="8" t="s">
        <v>33</v>
      </c>
      <c r="J14" s="9">
        <f>+ROUND(I8*0.0833,0)</f>
        <v>252791</v>
      </c>
      <c r="K14" s="4"/>
      <c r="L14" s="17">
        <f>I8+F16+B16+J17</f>
        <v>4470887</v>
      </c>
      <c r="M14" s="18"/>
    </row>
    <row r="15" spans="1:16" ht="15.75" thickBot="1" x14ac:dyDescent="0.3">
      <c r="A15" s="8" t="s">
        <v>36</v>
      </c>
      <c r="B15" s="8">
        <f>+ROUND($I$11*0.522%,0)</f>
        <v>14296</v>
      </c>
      <c r="C15" s="5"/>
      <c r="D15" s="4"/>
      <c r="E15" s="8" t="s">
        <v>35</v>
      </c>
      <c r="F15" s="8">
        <f>+ROUND($I$11*0.04,0)</f>
        <v>109548</v>
      </c>
      <c r="G15" s="4"/>
      <c r="H15" s="4"/>
      <c r="I15" s="8" t="s">
        <v>37</v>
      </c>
      <c r="J15" s="9">
        <f>+ROUND(J14*0.01,0)</f>
        <v>2528</v>
      </c>
      <c r="L15" s="19"/>
      <c r="M15" s="19"/>
    </row>
    <row r="16" spans="1:16" ht="15.75" thickBot="1" x14ac:dyDescent="0.3">
      <c r="A16" s="10" t="s">
        <v>30</v>
      </c>
      <c r="B16" s="11">
        <f>SUM(B13:B15)</f>
        <v>575730</v>
      </c>
      <c r="C16" s="5"/>
      <c r="D16" s="4"/>
      <c r="E16" s="10" t="s">
        <v>30</v>
      </c>
      <c r="F16" s="11">
        <f>SUM(F13:F15)</f>
        <v>246483</v>
      </c>
      <c r="G16" s="4"/>
      <c r="H16" s="4"/>
      <c r="I16" s="8" t="s">
        <v>38</v>
      </c>
      <c r="J16" s="12">
        <f>+ROUND(D8*0.0417,0)</f>
        <v>105864</v>
      </c>
      <c r="K16" s="13"/>
      <c r="L16" s="20"/>
      <c r="M16" s="21"/>
    </row>
    <row r="17" spans="3:13" x14ac:dyDescent="0.25">
      <c r="C17" s="5"/>
      <c r="D17" s="4"/>
      <c r="E17" s="4"/>
      <c r="F17" s="4"/>
      <c r="G17" s="4"/>
      <c r="H17" s="4"/>
      <c r="I17" s="10" t="s">
        <v>30</v>
      </c>
      <c r="J17" s="11">
        <f>SUM(J13:J16)</f>
        <v>613974</v>
      </c>
      <c r="K17" s="4"/>
      <c r="L17" s="4"/>
      <c r="M17" s="4"/>
    </row>
    <row r="25" spans="3:13" x14ac:dyDescent="0.25">
      <c r="E25" s="4"/>
      <c r="F25" s="4"/>
    </row>
  </sheetData>
  <mergeCells count="15">
    <mergeCell ref="L14:M14"/>
    <mergeCell ref="L15:M15"/>
    <mergeCell ref="L16:M16"/>
    <mergeCell ref="P2:P3"/>
    <mergeCell ref="A8:C8"/>
    <mergeCell ref="A12:B12"/>
    <mergeCell ref="E12:F12"/>
    <mergeCell ref="I12:J12"/>
    <mergeCell ref="L13:M13"/>
    <mergeCell ref="F1:I1"/>
    <mergeCell ref="A2:A3"/>
    <mergeCell ref="B2:B3"/>
    <mergeCell ref="C2:C3"/>
    <mergeCell ref="D2:I2"/>
    <mergeCell ref="J2:O2"/>
  </mergeCells>
  <pageMargins left="0.7" right="0.7" top="0.75" bottom="0.75" header="0.3" footer="0.3"/>
  <pageSetup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</vt:lpstr>
      <vt:lpstr>FEBRERO</vt:lpstr>
      <vt:lpstr>MARZO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Santiago</cp:lastModifiedBy>
  <cp:revision/>
  <cp:lastPrinted>2015-10-19T01:09:32Z</cp:lastPrinted>
  <dcterms:created xsi:type="dcterms:W3CDTF">2013-02-23T23:58:29Z</dcterms:created>
  <dcterms:modified xsi:type="dcterms:W3CDTF">2015-10-19T01:12:25Z</dcterms:modified>
</cp:coreProperties>
</file>